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-60" windowWidth="20364" windowHeight="10068"/>
  </bookViews>
  <sheets>
    <sheet name="Heildartölur" sheetId="2" r:id="rId1"/>
    <sheet name="Súlurit" sheetId="6" r:id="rId2"/>
    <sheet name="Samandregið" sheetId="4" r:id="rId3"/>
    <sheet name="Sheet3" sheetId="3" r:id="rId4"/>
  </sheets>
  <calcPr calcId="145621" refMode="R1C1"/>
</workbook>
</file>

<file path=xl/calcChain.xml><?xml version="1.0" encoding="utf-8"?>
<calcChain xmlns="http://schemas.openxmlformats.org/spreadsheetml/2006/main">
  <c r="E34" i="2" l="1"/>
  <c r="R38" i="2"/>
  <c r="S37" i="2"/>
  <c r="S38" i="2" s="1"/>
  <c r="R37" i="2"/>
  <c r="Q37" i="2"/>
  <c r="Q38" i="2" s="1"/>
  <c r="P37" i="2"/>
  <c r="P38" i="2" s="1"/>
  <c r="O37" i="2"/>
  <c r="O38" i="2" s="1"/>
  <c r="N37" i="2"/>
  <c r="N38" i="2" s="1"/>
  <c r="S32" i="2"/>
  <c r="S33" i="2" s="1"/>
  <c r="R32" i="2"/>
  <c r="R33" i="2" s="1"/>
  <c r="Q32" i="2"/>
  <c r="Q33" i="2" s="1"/>
  <c r="P32" i="2"/>
  <c r="P33" i="2" s="1"/>
  <c r="O32" i="2"/>
  <c r="O33" i="2" s="1"/>
  <c r="N32" i="2"/>
  <c r="N33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N23" i="2"/>
  <c r="S22" i="2"/>
  <c r="S23" i="2" s="1"/>
  <c r="R22" i="2"/>
  <c r="R23" i="2" s="1"/>
  <c r="Q22" i="2"/>
  <c r="Q23" i="2" s="1"/>
  <c r="P22" i="2"/>
  <c r="P23" i="2" s="1"/>
  <c r="O22" i="2"/>
  <c r="O23" i="2" s="1"/>
  <c r="N22" i="2"/>
  <c r="S17" i="2"/>
  <c r="S18" i="2" s="1"/>
  <c r="R17" i="2"/>
  <c r="R18" i="2" s="1"/>
  <c r="Q17" i="2"/>
  <c r="Q18" i="2" s="1"/>
  <c r="P17" i="2"/>
  <c r="P18" i="2" s="1"/>
  <c r="O17" i="2"/>
  <c r="O18" i="2" s="1"/>
  <c r="N17" i="2"/>
  <c r="N18" i="2" s="1"/>
  <c r="S12" i="2"/>
  <c r="S13" i="2" s="1"/>
  <c r="R12" i="2"/>
  <c r="R13" i="2" s="1"/>
  <c r="Q12" i="2"/>
  <c r="Q13" i="2" s="1"/>
  <c r="P12" i="2"/>
  <c r="P13" i="2" s="1"/>
  <c r="O12" i="2"/>
  <c r="O13" i="2" s="1"/>
  <c r="N12" i="2"/>
  <c r="N13" i="2" s="1"/>
  <c r="D18" i="4" l="1"/>
  <c r="D17" i="4"/>
  <c r="D16" i="4"/>
  <c r="D15" i="4"/>
  <c r="D14" i="4"/>
  <c r="D13" i="4"/>
  <c r="D10" i="4"/>
  <c r="U38" i="2"/>
  <c r="U33" i="2"/>
  <c r="U28" i="2"/>
  <c r="U23" i="2"/>
  <c r="U18" i="2"/>
  <c r="U13" i="2"/>
  <c r="I41" i="2" l="1"/>
  <c r="H41" i="2"/>
  <c r="G41" i="2"/>
  <c r="F41" i="2"/>
  <c r="D41" i="2"/>
  <c r="I31" i="2"/>
  <c r="H31" i="2"/>
  <c r="G31" i="2"/>
  <c r="F31" i="2"/>
  <c r="D31" i="2"/>
  <c r="I36" i="2"/>
  <c r="H36" i="2"/>
  <c r="G36" i="2"/>
  <c r="F36" i="2"/>
  <c r="E36" i="2"/>
  <c r="D36" i="2"/>
  <c r="I26" i="2"/>
  <c r="H26" i="2"/>
  <c r="G26" i="2"/>
  <c r="F26" i="2"/>
  <c r="D26" i="2"/>
  <c r="I21" i="2"/>
  <c r="H21" i="2"/>
  <c r="G21" i="2"/>
  <c r="F21" i="2"/>
  <c r="D21" i="2"/>
  <c r="E16" i="2"/>
  <c r="F16" i="2"/>
  <c r="G16" i="2"/>
  <c r="H16" i="2"/>
  <c r="I16" i="2"/>
  <c r="D16" i="2"/>
  <c r="E39" i="2"/>
  <c r="E41" i="2" s="1"/>
  <c r="E29" i="2"/>
  <c r="E31" i="2" s="1"/>
  <c r="E24" i="2"/>
  <c r="E26" i="2" s="1"/>
  <c r="E19" i="2"/>
  <c r="E21" i="2" s="1"/>
  <c r="E14" i="2"/>
  <c r="H11" i="2" l="1"/>
  <c r="E11" i="2"/>
  <c r="I11" i="2"/>
  <c r="F11" i="2"/>
  <c r="G11" i="2"/>
  <c r="O10" i="2" l="1"/>
  <c r="P10" i="2"/>
  <c r="Q10" i="2"/>
  <c r="R10" i="2"/>
  <c r="S10" i="2"/>
  <c r="O11" i="2"/>
  <c r="P11" i="2"/>
  <c r="Q11" i="2"/>
  <c r="R11" i="2"/>
  <c r="S11" i="2"/>
  <c r="N10" i="2"/>
  <c r="J10" i="2"/>
  <c r="T10" i="2" s="1"/>
  <c r="C10" i="4" s="1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T32" i="2" s="1"/>
  <c r="J33" i="2"/>
  <c r="J34" i="2"/>
  <c r="J35" i="2"/>
  <c r="J36" i="2"/>
  <c r="J37" i="2"/>
  <c r="J38" i="2"/>
  <c r="J39" i="2"/>
  <c r="J40" i="2"/>
  <c r="J41" i="2"/>
  <c r="J9" i="2"/>
  <c r="T27" i="2" l="1"/>
  <c r="T28" i="2" s="1"/>
  <c r="T22" i="2"/>
  <c r="T37" i="2"/>
  <c r="T17" i="2"/>
  <c r="T12" i="2"/>
  <c r="T33" i="2"/>
  <c r="C17" i="4"/>
  <c r="J16" i="2"/>
  <c r="D11" i="2"/>
  <c r="N11" i="2" s="1"/>
  <c r="C16" i="4" l="1"/>
  <c r="T38" i="2"/>
  <c r="C18" i="4"/>
  <c r="T23" i="2"/>
  <c r="C15" i="4"/>
  <c r="T13" i="2"/>
  <c r="C13" i="4"/>
  <c r="T18" i="2"/>
  <c r="C14" i="4"/>
  <c r="J11" i="2"/>
  <c r="T11" i="2" s="1"/>
  <c r="C11" i="4" s="1"/>
</calcChain>
</file>

<file path=xl/sharedStrings.xml><?xml version="1.0" encoding="utf-8"?>
<sst xmlns="http://schemas.openxmlformats.org/spreadsheetml/2006/main" count="119" uniqueCount="54">
  <si>
    <t>Já</t>
  </si>
  <si>
    <t>Nei</t>
  </si>
  <si>
    <t>Auð</t>
  </si>
  <si>
    <t>Kjörskrá</t>
  </si>
  <si>
    <t>Alls</t>
  </si>
  <si>
    <t>Ógild</t>
  </si>
  <si>
    <t>Athugasemdir:</t>
  </si>
  <si>
    <t xml:space="preserve">1) </t>
  </si>
  <si>
    <t>Reykjavík suður</t>
  </si>
  <si>
    <t>Reykjavík norður</t>
  </si>
  <si>
    <t>Suður</t>
  </si>
  <si>
    <t>2)</t>
  </si>
  <si>
    <t xml:space="preserve">3) </t>
  </si>
  <si>
    <t>4)</t>
  </si>
  <si>
    <t>Kjörsókn</t>
  </si>
  <si>
    <t>Seðlar</t>
  </si>
  <si>
    <t>Talið</t>
  </si>
  <si>
    <t>Atkvæðatölur</t>
  </si>
  <si>
    <t>Vilt þú að í nýrri stjórnarskrá verði ákvæði um þjóðkirkju á Íslandi?</t>
  </si>
  <si>
    <t>Vilt þú að tillögur stjórnlagaráðs verði lagðar til grundvallar frumvarpi að nýrri stjórnarskrá?</t>
  </si>
  <si>
    <t>Vilt þú að í nýrri stjórnarskrá verði náttúruauðlindir sem ekki eru í einkaeigu lýstar þjóðareign?</t>
  </si>
  <si>
    <t>Vilt þú að í nýrri stjórnarskrá verði persónukjör í kosningum til Alþingis heimilað í meira mæli en nú er?</t>
  </si>
  <si>
    <t>Vilt þú að í nýrri stjórnarskrá verði ákvæði um að atkvæði kjósenda alls staðar að af landinu vegi jafnt?</t>
  </si>
  <si>
    <t>Vilt þú að í nýrri stjórnarskrá verði ákvæði um að tiltekið hlutfall kosningarbærra manna geti krafist þess að mál fari í þjóðaratkvæðagreiðslu?</t>
  </si>
  <si>
    <t>Þjóðaratkvæðagreiðsla
20. október 2012</t>
  </si>
  <si>
    <t>Það vantar sundurliðun á auðum og öðrum ógildum í SV. Afar bagalegt.</t>
  </si>
  <si>
    <t>Greinilega eru atkvæði talin ógild þótt aðeins kunni að vera meinbugir á svari við einhverjum en ekki öllum spurningum. Löglegt? Undantekning er þó NA.</t>
  </si>
  <si>
    <t>1. sp.</t>
  </si>
  <si>
    <t>2. sp.</t>
  </si>
  <si>
    <t>3. sp.</t>
  </si>
  <si>
    <t>4. sp.</t>
  </si>
  <si>
    <t>5. sp.</t>
  </si>
  <si>
    <t>6. sp.</t>
  </si>
  <si>
    <t>Norð-vestur</t>
  </si>
  <si>
    <t>Norð-austur</t>
  </si>
  <si>
    <t>Suð-vestur</t>
  </si>
  <si>
    <t>Landið allt</t>
  </si>
  <si>
    <t>Allar upplýsingar eru frá RÚV.</t>
  </si>
  <si>
    <t>Þorkell Helgason</t>
  </si>
  <si>
    <t>ÞH</t>
  </si>
  <si>
    <t>MMR, 27. apríl 2012</t>
  </si>
  <si>
    <t>870 svör</t>
  </si>
  <si>
    <t>Þjóðaratkvæðagreiðslan 20. október</t>
  </si>
  <si>
    <t>MMR, 27. apríl</t>
  </si>
  <si>
    <t>Tillögur stjórnlagaaráðs grundvöllur</t>
  </si>
  <si>
    <t>Þjóðareign á auðlindum</t>
  </si>
  <si>
    <t>Þjóðkirkja í stjórnarskrá</t>
  </si>
  <si>
    <t>Aukið persónukjör</t>
  </si>
  <si>
    <t>Jafnt vægi atkvæða</t>
  </si>
  <si>
    <t>Þjóðaratkvæðagreiðslur að ósk kjósenda</t>
  </si>
  <si>
    <t>Upplýsingar um greidd atkvæði og talin stemma hvorki í RN né heldur í SV. Hvað veldur? Er mismunurinn ógildir seðlar eða hvað?</t>
  </si>
  <si>
    <t>Í RS er eins og eitt atkvæði vanti í talningunni undir 1. og 2. spurningu. Í RN er misræmið enn meira, sbr.t.d.  spurningar 3 og 5.</t>
  </si>
  <si>
    <t>Landskjörstjórn hefur staðfest heildartölur um gilda seðla en ekki birt skýringu á öðru. Þeir reikna atkvæðahlutföll á umdarlegan hátt.</t>
  </si>
  <si>
    <t>Hlutfallsleg skipting gildra svara milli Já og 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</si>
</sst>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00B050"/>
      <name val="Palatino Linotype"/>
      <family val="1"/>
    </font>
    <font>
      <b/>
      <sz val="11"/>
      <color rgb="FFFF0000"/>
      <name val="Palatino Linotype"/>
      <family val="1"/>
    </font>
    <font>
      <b/>
      <sz val="11"/>
      <color rgb="FF0070C0"/>
      <name val="Palatino Linotype"/>
      <family val="1"/>
    </font>
    <font>
      <sz val="14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5" xfId="0" applyBorder="1" applyAlignment="1">
      <alignment horizontal="right"/>
    </xf>
    <xf numFmtId="3" fontId="0" fillId="0" borderId="0" xfId="0" applyNumberFormat="1"/>
    <xf numFmtId="3" fontId="0" fillId="0" borderId="8" xfId="0" applyNumberFormat="1" applyBorder="1"/>
    <xf numFmtId="3" fontId="2" fillId="0" borderId="8" xfId="0" applyNumberFormat="1" applyFont="1" applyBorder="1"/>
    <xf numFmtId="3" fontId="2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0" fillId="0" borderId="0" xfId="0" applyAlignment="1">
      <alignment vertical="top" wrapText="1"/>
    </xf>
    <xf numFmtId="164" fontId="0" fillId="0" borderId="0" xfId="1" applyNumberFormat="1" applyFont="1"/>
    <xf numFmtId="0" fontId="0" fillId="0" borderId="2" xfId="0" applyBorder="1"/>
    <xf numFmtId="3" fontId="0" fillId="0" borderId="3" xfId="0" applyNumberForma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5" xfId="0" applyBorder="1"/>
    <xf numFmtId="3" fontId="0" fillId="0" borderId="0" xfId="0" applyNumberForma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8" xfId="1" applyNumberFormat="1" applyFont="1" applyBorder="1"/>
    <xf numFmtId="0" fontId="2" fillId="0" borderId="12" xfId="0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0" fillId="0" borderId="13" xfId="1" applyNumberFormat="1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/>
    <xf numFmtId="3" fontId="2" fillId="0" borderId="14" xfId="0" applyNumberFormat="1" applyFont="1" applyBorder="1" applyAlignment="1">
      <alignment vertical="top" wrapText="1"/>
    </xf>
    <xf numFmtId="3" fontId="2" fillId="0" borderId="4" xfId="0" applyNumberFormat="1" applyFont="1" applyBorder="1"/>
    <xf numFmtId="3" fontId="2" fillId="0" borderId="6" xfId="0" applyNumberFormat="1" applyFont="1" applyBorder="1"/>
    <xf numFmtId="164" fontId="2" fillId="0" borderId="4" xfId="1" applyNumberFormat="1" applyFont="1" applyBorder="1"/>
    <xf numFmtId="164" fontId="2" fillId="0" borderId="6" xfId="1" applyNumberFormat="1" applyFont="1" applyBorder="1"/>
    <xf numFmtId="164" fontId="2" fillId="0" borderId="15" xfId="1" applyNumberFormat="1" applyFont="1" applyBorder="1"/>
    <xf numFmtId="164" fontId="2" fillId="0" borderId="0" xfId="1" applyNumberFormat="1" applyFont="1"/>
    <xf numFmtId="3" fontId="2" fillId="0" borderId="3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2" xfId="0" applyBorder="1" applyAlignment="1">
      <alignment horizontal="left" vertical="top" wrapText="1"/>
    </xf>
    <xf numFmtId="3" fontId="0" fillId="2" borderId="0" xfId="0" applyNumberFormat="1" applyFill="1" applyBorder="1"/>
    <xf numFmtId="3" fontId="0" fillId="2" borderId="8" xfId="0" applyNumberFormat="1" applyFill="1" applyBorder="1"/>
    <xf numFmtId="3" fontId="0" fillId="0" borderId="13" xfId="0" applyNumberFormat="1" applyFill="1" applyBorder="1" applyAlignment="1">
      <alignment vertical="top" wrapText="1"/>
    </xf>
    <xf numFmtId="3" fontId="0" fillId="0" borderId="3" xfId="0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/>
    <xf numFmtId="3" fontId="0" fillId="0" borderId="0" xfId="0" applyNumberFormat="1" applyFill="1"/>
    <xf numFmtId="3" fontId="0" fillId="3" borderId="0" xfId="0" applyNumberFormat="1" applyFill="1" applyBorder="1"/>
    <xf numFmtId="0" fontId="8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3" fillId="2" borderId="0" xfId="0" applyFont="1" applyFill="1"/>
    <xf numFmtId="0" fontId="9" fillId="2" borderId="0" xfId="0" applyFont="1" applyFill="1"/>
    <xf numFmtId="3" fontId="9" fillId="2" borderId="0" xfId="0" applyNumberFormat="1" applyFont="1" applyFill="1"/>
    <xf numFmtId="164" fontId="3" fillId="2" borderId="0" xfId="1" applyNumberFormat="1" applyFont="1" applyFill="1"/>
    <xf numFmtId="164" fontId="2" fillId="0" borderId="6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0" fillId="0" borderId="7" xfId="0" applyBorder="1" applyAlignment="1">
      <alignment horizontal="right"/>
    </xf>
    <xf numFmtId="0" fontId="2" fillId="0" borderId="12" xfId="0" applyFont="1" applyBorder="1"/>
    <xf numFmtId="164" fontId="2" fillId="0" borderId="14" xfId="1" applyNumberFormat="1" applyFont="1" applyBorder="1"/>
    <xf numFmtId="164" fontId="2" fillId="0" borderId="6" xfId="1" applyNumberFormat="1" applyFont="1" applyBorder="1" applyAlignment="1">
      <alignment horizontal="right" wrapText="1"/>
    </xf>
    <xf numFmtId="3" fontId="0" fillId="0" borderId="10" xfId="0" applyNumberFormat="1" applyBorder="1"/>
    <xf numFmtId="0" fontId="0" fillId="0" borderId="12" xfId="0" applyBorder="1" applyAlignment="1">
      <alignment horizontal="left" vertical="top" wrapText="1"/>
    </xf>
    <xf numFmtId="164" fontId="2" fillId="0" borderId="10" xfId="1" applyNumberFormat="1" applyFont="1" applyBorder="1" applyAlignment="1">
      <alignment wrapText="1"/>
    </xf>
    <xf numFmtId="164" fontId="2" fillId="0" borderId="1" xfId="1" applyNumberFormat="1" applyFont="1" applyBorder="1"/>
    <xf numFmtId="165" fontId="9" fillId="2" borderId="0" xfId="0" applyNumberFormat="1" applyFont="1" applyFill="1"/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 wrapText="1"/>
    </xf>
    <xf numFmtId="164" fontId="2" fillId="0" borderId="10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3" fontId="9" fillId="0" borderId="0" xfId="0" applyNumberFormat="1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 sz="1400" b="1" i="0" baseline="0">
                <a:effectLst/>
              </a:rPr>
              <a:t>Hlutfall jáyrða af gildum svörum við spurningunum í þjóðaratkvæðagreiðslunni 20. október</a:t>
            </a:r>
            <a:endParaRPr lang="is-IS" sz="1400">
              <a:effectLst/>
            </a:endParaRPr>
          </a:p>
          <a:p>
            <a:pPr>
              <a:defRPr/>
            </a:pPr>
            <a:r>
              <a:rPr lang="is-IS" sz="1400" b="1" i="0" baseline="0">
                <a:effectLst/>
              </a:rPr>
              <a:t>í samanburði við skoðanakönnun MMR í apríl</a:t>
            </a:r>
            <a:endParaRPr lang="is-I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Samandregið!$C$12</c:f>
              <c:strCache>
                <c:ptCount val="1"/>
                <c:pt idx="0">
                  <c:v>Þjóðaratkvæðagreiðslan 20. október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Samandregið!$B$13:$B$18</c:f>
              <c:strCache>
                <c:ptCount val="6"/>
                <c:pt idx="0">
                  <c:v>Tillögur stjórnlagaaráðs grundvöllur</c:v>
                </c:pt>
                <c:pt idx="1">
                  <c:v>Þjóðareign á auðlindum</c:v>
                </c:pt>
                <c:pt idx="2">
                  <c:v>Þjóðkirkja í stjórnarskrá</c:v>
                </c:pt>
                <c:pt idx="3">
                  <c:v>Aukið persónukjör</c:v>
                </c:pt>
                <c:pt idx="4">
                  <c:v>Jafnt vægi atkvæða</c:v>
                </c:pt>
                <c:pt idx="5">
                  <c:v>Þjóðaratkvæðagreiðslur að ósk kjósenda</c:v>
                </c:pt>
              </c:strCache>
            </c:strRef>
          </c:cat>
          <c:val>
            <c:numRef>
              <c:f>Samandregið!$C$13:$C$18</c:f>
              <c:numCache>
                <c:formatCode>0.0%</c:formatCode>
                <c:ptCount val="6"/>
                <c:pt idx="0">
                  <c:v>0.66941455407623562</c:v>
                </c:pt>
                <c:pt idx="1">
                  <c:v>0.82913376569939456</c:v>
                </c:pt>
                <c:pt idx="2">
                  <c:v>0.57089468277650046</c:v>
                </c:pt>
                <c:pt idx="3">
                  <c:v>0.78372458216225405</c:v>
                </c:pt>
                <c:pt idx="4">
                  <c:v>0.66494155260265764</c:v>
                </c:pt>
                <c:pt idx="5">
                  <c:v>0.73311094263330812</c:v>
                </c:pt>
              </c:numCache>
            </c:numRef>
          </c:val>
        </c:ser>
        <c:ser>
          <c:idx val="1"/>
          <c:order val="1"/>
          <c:tx>
            <c:strRef>
              <c:f>Samandregið!$D$12</c:f>
              <c:strCache>
                <c:ptCount val="1"/>
                <c:pt idx="0">
                  <c:v>MMR, 27. apríl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Samandregið!$B$13:$B$18</c:f>
              <c:strCache>
                <c:ptCount val="6"/>
                <c:pt idx="0">
                  <c:v>Tillögur stjórnlagaaráðs grundvöllur</c:v>
                </c:pt>
                <c:pt idx="1">
                  <c:v>Þjóðareign á auðlindum</c:v>
                </c:pt>
                <c:pt idx="2">
                  <c:v>Þjóðkirkja í stjórnarskrá</c:v>
                </c:pt>
                <c:pt idx="3">
                  <c:v>Aukið persónukjör</c:v>
                </c:pt>
                <c:pt idx="4">
                  <c:v>Jafnt vægi atkvæða</c:v>
                </c:pt>
                <c:pt idx="5">
                  <c:v>Þjóðaratkvæðagreiðslur að ósk kjósenda</c:v>
                </c:pt>
              </c:strCache>
            </c:strRef>
          </c:cat>
          <c:val>
            <c:numRef>
              <c:f>Samandregið!$D$13:$D$18</c:f>
              <c:numCache>
                <c:formatCode>0.0%</c:formatCode>
                <c:ptCount val="6"/>
                <c:pt idx="0">
                  <c:v>0.66100000000000003</c:v>
                </c:pt>
                <c:pt idx="1">
                  <c:v>0.86</c:v>
                </c:pt>
                <c:pt idx="2">
                  <c:v>0.44599999999999995</c:v>
                </c:pt>
                <c:pt idx="3">
                  <c:v>0.84199999999999997</c:v>
                </c:pt>
                <c:pt idx="4">
                  <c:v>0.77400000000000002</c:v>
                </c:pt>
                <c:pt idx="5">
                  <c:v>0.86899999999999999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9477376"/>
        <c:axId val="65025152"/>
      </c:barChart>
      <c:catAx>
        <c:axId val="5947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is-IS"/>
          </a:p>
        </c:txPr>
        <c:crossAx val="65025152"/>
        <c:crosses val="autoZero"/>
        <c:auto val="1"/>
        <c:lblAlgn val="ctr"/>
        <c:lblOffset val="100"/>
        <c:noMultiLvlLbl val="0"/>
      </c:catAx>
      <c:valAx>
        <c:axId val="6502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94773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b="1"/>
          </a:pPr>
          <a:endParaRPr lang="is-I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pageSetup paperSize="9" orientation="landscape" horizont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="90" zoomScaleNormal="90" workbookViewId="0">
      <selection activeCell="M13" sqref="M13"/>
    </sheetView>
  </sheetViews>
  <sheetFormatPr defaultRowHeight="14.4" x14ac:dyDescent="0.3"/>
  <cols>
    <col min="1" max="1" width="5.5546875" style="44" customWidth="1"/>
    <col min="2" max="2" width="31.44140625" customWidth="1"/>
    <col min="3" max="3" width="8.21875" customWidth="1"/>
    <col min="4" max="4" width="8.88671875" style="2"/>
    <col min="5" max="5" width="8.88671875" style="60"/>
    <col min="6" max="6" width="8.88671875" style="2"/>
    <col min="7" max="7" width="20.33203125" style="2" bestFit="1" customWidth="1"/>
    <col min="8" max="9" width="8.88671875" style="2"/>
    <col min="10" max="10" width="8.88671875" style="5"/>
    <col min="11" max="11" width="3.6640625" style="19" customWidth="1"/>
    <col min="12" max="12" width="15.21875" style="44" customWidth="1"/>
    <col min="13" max="13" width="8.21875" customWidth="1"/>
    <col min="14" max="19" width="8.88671875" style="12"/>
    <col min="20" max="20" width="8.88671875" style="39"/>
    <col min="21" max="21" width="9.6640625" style="39" customWidth="1"/>
  </cols>
  <sheetData>
    <row r="1" spans="1:31" s="66" customFormat="1" ht="19.8" x14ac:dyDescent="0.45">
      <c r="A1" s="65" t="s">
        <v>37</v>
      </c>
      <c r="D1" s="67" t="s">
        <v>38</v>
      </c>
      <c r="E1" s="67"/>
      <c r="F1" s="67"/>
      <c r="G1" s="82">
        <v>41204</v>
      </c>
      <c r="H1" s="67"/>
      <c r="I1" s="95" t="s">
        <v>52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31" s="6" customFormat="1" ht="21" customHeight="1" x14ac:dyDescent="0.35">
      <c r="A2" s="6" t="s">
        <v>6</v>
      </c>
      <c r="E2" s="7"/>
      <c r="F2" s="8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7"/>
      <c r="AA2" s="7"/>
      <c r="AB2" s="8"/>
      <c r="AE2" s="9"/>
    </row>
    <row r="3" spans="1:31" s="6" customFormat="1" ht="16.2" customHeight="1" x14ac:dyDescent="0.35">
      <c r="A3" s="6" t="s">
        <v>7</v>
      </c>
      <c r="B3" s="6" t="s">
        <v>51</v>
      </c>
      <c r="E3" s="7"/>
      <c r="F3" s="8"/>
      <c r="I3" s="9"/>
      <c r="J3" s="7"/>
      <c r="K3" s="8"/>
      <c r="N3" s="9"/>
      <c r="O3" s="7"/>
      <c r="P3" s="8"/>
      <c r="S3" s="9"/>
      <c r="T3" s="7"/>
      <c r="U3" s="7"/>
      <c r="V3" s="7"/>
      <c r="AA3" s="7"/>
      <c r="AB3" s="8"/>
      <c r="AE3" s="9"/>
    </row>
    <row r="4" spans="1:31" s="6" customFormat="1" ht="16.2" customHeight="1" x14ac:dyDescent="0.35">
      <c r="A4" s="6" t="s">
        <v>11</v>
      </c>
      <c r="B4" s="6" t="s">
        <v>25</v>
      </c>
      <c r="E4" s="7"/>
      <c r="F4" s="8"/>
      <c r="I4" s="9"/>
      <c r="J4" s="7"/>
      <c r="K4" s="8"/>
      <c r="N4" s="9"/>
      <c r="O4" s="7"/>
      <c r="P4" s="8"/>
      <c r="S4" s="9"/>
      <c r="T4" s="7"/>
      <c r="U4" s="7"/>
      <c r="V4" s="7"/>
      <c r="AA4" s="7"/>
      <c r="AB4" s="8"/>
      <c r="AE4" s="9"/>
    </row>
    <row r="5" spans="1:31" s="6" customFormat="1" ht="16.2" customHeight="1" x14ac:dyDescent="0.35">
      <c r="A5" s="6" t="s">
        <v>12</v>
      </c>
      <c r="B5" s="6" t="s">
        <v>26</v>
      </c>
      <c r="E5" s="7"/>
      <c r="F5" s="8"/>
      <c r="I5" s="9"/>
      <c r="J5" s="7"/>
      <c r="K5" s="8"/>
      <c r="N5" s="62"/>
      <c r="O5" s="63"/>
      <c r="P5" s="64"/>
      <c r="S5" s="9"/>
      <c r="T5" s="7"/>
      <c r="U5" s="7"/>
      <c r="V5" s="7"/>
      <c r="AA5" s="7"/>
      <c r="AB5" s="8"/>
      <c r="AE5" s="9"/>
    </row>
    <row r="6" spans="1:31" s="6" customFormat="1" ht="16.2" customHeight="1" x14ac:dyDescent="0.35">
      <c r="A6" s="6" t="s">
        <v>13</v>
      </c>
      <c r="B6" s="6" t="s">
        <v>50</v>
      </c>
      <c r="E6" s="7"/>
      <c r="F6" s="8"/>
      <c r="I6" s="9"/>
      <c r="J6" s="7"/>
      <c r="K6" s="8"/>
      <c r="N6" s="9"/>
      <c r="O6" s="7"/>
      <c r="P6" s="8"/>
      <c r="S6" s="9"/>
      <c r="T6" s="7"/>
      <c r="U6" s="7"/>
      <c r="V6" s="7"/>
      <c r="AA6" s="7"/>
      <c r="AB6" s="8"/>
      <c r="AE6" s="9"/>
    </row>
    <row r="7" spans="1:31" s="6" customFormat="1" ht="16.2" customHeight="1" x14ac:dyDescent="0.35">
      <c r="E7" s="7"/>
      <c r="F7" s="8"/>
      <c r="I7" s="9"/>
      <c r="J7" s="7"/>
      <c r="K7" s="8"/>
      <c r="N7" s="9"/>
      <c r="O7" s="7"/>
      <c r="P7" s="8"/>
      <c r="S7" s="9"/>
      <c r="T7" s="7"/>
      <c r="U7" s="7"/>
      <c r="V7" s="7"/>
      <c r="AA7" s="7"/>
      <c r="AB7" s="8"/>
      <c r="AE7" s="9"/>
    </row>
    <row r="8" spans="1:31" s="11" customFormat="1" ht="31.8" customHeight="1" x14ac:dyDescent="0.3">
      <c r="A8" s="31" t="s">
        <v>39</v>
      </c>
      <c r="B8" s="30" t="s">
        <v>24</v>
      </c>
      <c r="C8" s="24"/>
      <c r="D8" s="25" t="s">
        <v>8</v>
      </c>
      <c r="E8" s="56" t="s">
        <v>9</v>
      </c>
      <c r="F8" s="25" t="s">
        <v>35</v>
      </c>
      <c r="G8" s="25" t="s">
        <v>33</v>
      </c>
      <c r="H8" s="25" t="s">
        <v>34</v>
      </c>
      <c r="I8" s="25" t="s">
        <v>10</v>
      </c>
      <c r="J8" s="33" t="s">
        <v>36</v>
      </c>
      <c r="K8" s="43"/>
      <c r="L8" s="92" t="s">
        <v>53</v>
      </c>
      <c r="M8" s="26"/>
      <c r="N8" s="27" t="s">
        <v>8</v>
      </c>
      <c r="O8" s="27" t="s">
        <v>9</v>
      </c>
      <c r="P8" s="25" t="s">
        <v>35</v>
      </c>
      <c r="Q8" s="27" t="s">
        <v>33</v>
      </c>
      <c r="R8" s="27" t="s">
        <v>34</v>
      </c>
      <c r="S8" s="27" t="s">
        <v>10</v>
      </c>
      <c r="T8" s="33" t="s">
        <v>36</v>
      </c>
      <c r="U8" s="89" t="s">
        <v>40</v>
      </c>
    </row>
    <row r="9" spans="1:31" ht="28.8" customHeight="1" x14ac:dyDescent="0.3">
      <c r="A9" s="46"/>
      <c r="B9" s="31" t="s">
        <v>17</v>
      </c>
      <c r="C9" s="32" t="s">
        <v>3</v>
      </c>
      <c r="D9" s="14">
        <v>45075</v>
      </c>
      <c r="E9" s="57">
        <v>45309</v>
      </c>
      <c r="F9" s="14">
        <v>62557</v>
      </c>
      <c r="G9" s="14">
        <v>21420</v>
      </c>
      <c r="H9" s="14">
        <v>29080</v>
      </c>
      <c r="I9" s="14">
        <v>33500</v>
      </c>
      <c r="J9" s="34">
        <f>SUM(D9:I9)</f>
        <v>236941</v>
      </c>
      <c r="L9" s="93"/>
      <c r="M9" s="51" t="s">
        <v>14</v>
      </c>
      <c r="N9" s="16"/>
      <c r="O9" s="16"/>
      <c r="P9" s="16"/>
      <c r="Q9" s="16"/>
      <c r="R9" s="16"/>
      <c r="S9" s="16"/>
      <c r="T9" s="36"/>
      <c r="U9" s="71"/>
    </row>
    <row r="10" spans="1:31" x14ac:dyDescent="0.3">
      <c r="A10" s="46"/>
      <c r="B10" s="78"/>
      <c r="C10" s="17" t="s">
        <v>15</v>
      </c>
      <c r="D10" s="18">
        <v>23156</v>
      </c>
      <c r="E10" s="54">
        <v>22895</v>
      </c>
      <c r="F10" s="54">
        <v>32138</v>
      </c>
      <c r="G10" s="18">
        <v>9998</v>
      </c>
      <c r="H10" s="18">
        <v>13216</v>
      </c>
      <c r="I10" s="18">
        <v>14487</v>
      </c>
      <c r="J10" s="35">
        <f t="shared" ref="J10:J41" si="0">SUM(D10:I10)</f>
        <v>115890</v>
      </c>
      <c r="L10" s="93"/>
      <c r="M10" s="19" t="s">
        <v>15</v>
      </c>
      <c r="N10" s="20">
        <f t="shared" ref="N10:T10" si="1">D10/D9</f>
        <v>0.51372157515252359</v>
      </c>
      <c r="O10" s="20">
        <f t="shared" si="1"/>
        <v>0.5053079962038447</v>
      </c>
      <c r="P10" s="20">
        <f t="shared" si="1"/>
        <v>0.51373946960372141</v>
      </c>
      <c r="Q10" s="20">
        <f t="shared" si="1"/>
        <v>0.46676003734827265</v>
      </c>
      <c r="R10" s="20">
        <f t="shared" si="1"/>
        <v>0.4544704264099037</v>
      </c>
      <c r="S10" s="20">
        <f t="shared" si="1"/>
        <v>0.43244776119402983</v>
      </c>
      <c r="T10" s="37">
        <f t="shared" si="1"/>
        <v>0.48910910311005695</v>
      </c>
      <c r="U10" s="90" t="s">
        <v>41</v>
      </c>
    </row>
    <row r="11" spans="1:31" x14ac:dyDescent="0.3">
      <c r="A11" s="47"/>
      <c r="B11" s="29"/>
      <c r="C11" s="21" t="s">
        <v>16</v>
      </c>
      <c r="D11" s="55">
        <f>MAX(D16,D21,D26,D31,D36,D41)</f>
        <v>23156</v>
      </c>
      <c r="E11" s="55">
        <f t="shared" ref="E11:I11" si="2">MAX(E16,E21,E26,E31,E36,E41)</f>
        <v>23003</v>
      </c>
      <c r="F11" s="55">
        <f t="shared" si="2"/>
        <v>31641</v>
      </c>
      <c r="G11" s="3">
        <f t="shared" si="2"/>
        <v>9998</v>
      </c>
      <c r="H11" s="3">
        <f t="shared" si="2"/>
        <v>13216</v>
      </c>
      <c r="I11" s="3">
        <f t="shared" si="2"/>
        <v>14487</v>
      </c>
      <c r="J11" s="4">
        <f t="shared" si="0"/>
        <v>115501</v>
      </c>
      <c r="K11" s="28"/>
      <c r="L11" s="94"/>
      <c r="M11" s="22" t="s">
        <v>16</v>
      </c>
      <c r="N11" s="23">
        <f t="shared" ref="N11:T11" si="3">D11/D9</f>
        <v>0.51372157515252359</v>
      </c>
      <c r="O11" s="23">
        <f t="shared" si="3"/>
        <v>0.50769162859476047</v>
      </c>
      <c r="P11" s="23">
        <f t="shared" si="3"/>
        <v>0.50579471521971964</v>
      </c>
      <c r="Q11" s="23">
        <f t="shared" si="3"/>
        <v>0.46676003734827265</v>
      </c>
      <c r="R11" s="23">
        <f t="shared" si="3"/>
        <v>0.4544704264099037</v>
      </c>
      <c r="S11" s="23">
        <f t="shared" si="3"/>
        <v>0.43244776119402983</v>
      </c>
      <c r="T11" s="38">
        <f t="shared" si="3"/>
        <v>0.48746734419116994</v>
      </c>
      <c r="U11" s="91"/>
    </row>
    <row r="12" spans="1:31" ht="14.4" customHeight="1" x14ac:dyDescent="0.3">
      <c r="A12" s="45" t="s">
        <v>27</v>
      </c>
      <c r="B12" s="86" t="s">
        <v>19</v>
      </c>
      <c r="C12" s="13" t="s">
        <v>0</v>
      </c>
      <c r="D12" s="14">
        <v>15766</v>
      </c>
      <c r="E12" s="57">
        <v>16617</v>
      </c>
      <c r="F12" s="14">
        <v>20739</v>
      </c>
      <c r="G12" s="14">
        <v>5151</v>
      </c>
      <c r="H12" s="14">
        <v>7155</v>
      </c>
      <c r="I12" s="14">
        <v>7980</v>
      </c>
      <c r="J12" s="40">
        <f t="shared" si="0"/>
        <v>73408</v>
      </c>
      <c r="K12" s="28"/>
      <c r="L12" s="51" t="s">
        <v>27</v>
      </c>
      <c r="M12" s="13" t="s">
        <v>0</v>
      </c>
      <c r="N12" s="16">
        <f>D12/(D12+D13)</f>
        <v>0.7196457914916925</v>
      </c>
      <c r="O12" s="16">
        <f>E12/(E12+E13)</f>
        <v>0.76614873899211577</v>
      </c>
      <c r="P12" s="16">
        <f>F12/(F12+F13)</f>
        <v>0.68180024985206122</v>
      </c>
      <c r="Q12" s="16">
        <f>G12/(G12+G13)</f>
        <v>0.54832872045986802</v>
      </c>
      <c r="R12" s="16">
        <f>H12/(H12+H13)</f>
        <v>0.57516077170418012</v>
      </c>
      <c r="S12" s="16">
        <f>I12/(I12+I13)</f>
        <v>0.57780030410542327</v>
      </c>
      <c r="T12" s="36">
        <f>J12/(J12+J13)</f>
        <v>0.66941455407623562</v>
      </c>
      <c r="U12" s="71">
        <v>0.66100000000000003</v>
      </c>
    </row>
    <row r="13" spans="1:31" x14ac:dyDescent="0.3">
      <c r="A13" s="46"/>
      <c r="B13" s="87"/>
      <c r="C13" s="17" t="s">
        <v>1</v>
      </c>
      <c r="D13" s="18">
        <v>6142</v>
      </c>
      <c r="E13" s="58">
        <v>5072</v>
      </c>
      <c r="F13" s="18">
        <v>9679</v>
      </c>
      <c r="G13" s="18">
        <v>4243</v>
      </c>
      <c r="H13" s="18">
        <v>5285</v>
      </c>
      <c r="I13" s="18">
        <v>5831</v>
      </c>
      <c r="J13" s="41">
        <f t="shared" si="0"/>
        <v>36252</v>
      </c>
      <c r="K13" s="28"/>
      <c r="L13" s="52"/>
      <c r="M13" s="17" t="s">
        <v>1</v>
      </c>
      <c r="N13" s="20">
        <f>100%-N12</f>
        <v>0.2803542085083075</v>
      </c>
      <c r="O13" s="20">
        <f t="shared" ref="O13:T13" si="4">100%-O12</f>
        <v>0.23385126100788423</v>
      </c>
      <c r="P13" s="20">
        <f t="shared" si="4"/>
        <v>0.31819975014793878</v>
      </c>
      <c r="Q13" s="20">
        <f t="shared" si="4"/>
        <v>0.45167127954013198</v>
      </c>
      <c r="R13" s="20">
        <f t="shared" si="4"/>
        <v>0.42483922829581988</v>
      </c>
      <c r="S13" s="20">
        <f t="shared" si="4"/>
        <v>0.42219969589457673</v>
      </c>
      <c r="T13" s="37">
        <f t="shared" si="4"/>
        <v>0.33058544592376438</v>
      </c>
      <c r="U13" s="72">
        <f>100%-U12</f>
        <v>0.33899999999999997</v>
      </c>
    </row>
    <row r="14" spans="1:31" x14ac:dyDescent="0.3">
      <c r="A14" s="46"/>
      <c r="B14" s="87"/>
      <c r="C14" s="17" t="s">
        <v>2</v>
      </c>
      <c r="D14" s="18">
        <v>1011</v>
      </c>
      <c r="E14" s="58">
        <f>108+853</f>
        <v>961</v>
      </c>
      <c r="F14" s="18">
        <v>1223</v>
      </c>
      <c r="G14" s="18">
        <v>536</v>
      </c>
      <c r="H14" s="18">
        <v>742</v>
      </c>
      <c r="I14" s="18">
        <v>518</v>
      </c>
      <c r="J14" s="41">
        <f t="shared" si="0"/>
        <v>4991</v>
      </c>
      <c r="K14" s="28"/>
      <c r="L14" s="52"/>
      <c r="M14" s="17"/>
      <c r="N14" s="20"/>
      <c r="O14" s="20"/>
      <c r="P14" s="20"/>
      <c r="Q14" s="20"/>
      <c r="R14" s="20"/>
      <c r="S14" s="20"/>
      <c r="T14" s="37"/>
      <c r="U14" s="72"/>
    </row>
    <row r="15" spans="1:31" x14ac:dyDescent="0.3">
      <c r="A15" s="46"/>
      <c r="B15" s="87"/>
      <c r="C15" s="17" t="s">
        <v>5</v>
      </c>
      <c r="D15" s="18">
        <v>236</v>
      </c>
      <c r="E15" s="58">
        <v>245</v>
      </c>
      <c r="F15" s="54">
        <v>0</v>
      </c>
      <c r="G15" s="18">
        <v>68</v>
      </c>
      <c r="H15" s="61">
        <v>34</v>
      </c>
      <c r="I15" s="18">
        <v>158</v>
      </c>
      <c r="J15" s="41">
        <f t="shared" si="0"/>
        <v>741</v>
      </c>
      <c r="K15" s="28"/>
      <c r="L15" s="52"/>
      <c r="M15" s="17"/>
      <c r="N15" s="20"/>
      <c r="O15" s="20"/>
      <c r="P15" s="20"/>
      <c r="Q15" s="20"/>
      <c r="R15" s="20"/>
      <c r="S15" s="20"/>
      <c r="T15" s="37"/>
      <c r="U15" s="72"/>
    </row>
    <row r="16" spans="1:31" x14ac:dyDescent="0.3">
      <c r="A16" s="47"/>
      <c r="B16" s="88"/>
      <c r="C16" s="21" t="s">
        <v>4</v>
      </c>
      <c r="D16" s="55">
        <f>SUM(D12:D15)</f>
        <v>23155</v>
      </c>
      <c r="E16" s="59">
        <f t="shared" ref="E16:I16" si="5">SUM(E12:E15)</f>
        <v>22895</v>
      </c>
      <c r="F16" s="3">
        <f t="shared" si="5"/>
        <v>31641</v>
      </c>
      <c r="G16" s="3">
        <f t="shared" si="5"/>
        <v>9998</v>
      </c>
      <c r="H16" s="3">
        <f t="shared" si="5"/>
        <v>13216</v>
      </c>
      <c r="I16" s="3">
        <f t="shared" si="5"/>
        <v>14487</v>
      </c>
      <c r="J16" s="4">
        <f t="shared" si="0"/>
        <v>115392</v>
      </c>
      <c r="K16" s="28"/>
      <c r="L16" s="50"/>
      <c r="M16" s="21"/>
      <c r="N16" s="23"/>
      <c r="O16" s="23"/>
      <c r="P16" s="23"/>
      <c r="Q16" s="23"/>
      <c r="R16" s="23"/>
      <c r="S16" s="23"/>
      <c r="T16" s="38"/>
      <c r="U16" s="73"/>
    </row>
    <row r="17" spans="1:21" ht="14.4" customHeight="1" x14ac:dyDescent="0.3">
      <c r="A17" s="32" t="s">
        <v>28</v>
      </c>
      <c r="B17" s="83" t="s">
        <v>20</v>
      </c>
      <c r="C17" s="15" t="s">
        <v>0</v>
      </c>
      <c r="D17" s="14">
        <v>18189</v>
      </c>
      <c r="E17" s="57">
        <v>18425</v>
      </c>
      <c r="F17" s="14">
        <v>24367</v>
      </c>
      <c r="G17" s="14">
        <v>5963</v>
      </c>
      <c r="H17" s="14">
        <v>8391</v>
      </c>
      <c r="I17" s="14">
        <v>9298</v>
      </c>
      <c r="J17" s="40">
        <f t="shared" si="0"/>
        <v>84633</v>
      </c>
      <c r="K17" s="28"/>
      <c r="L17" s="51" t="s">
        <v>28</v>
      </c>
      <c r="M17" s="13" t="s">
        <v>0</v>
      </c>
      <c r="N17" s="16">
        <f>D17/(D17+D18)</f>
        <v>0.87733937873818257</v>
      </c>
      <c r="O17" s="16">
        <f>E17/(E17+E18)</f>
        <v>0.89311682016480853</v>
      </c>
      <c r="P17" s="16">
        <f>F17/(F17+F18)</f>
        <v>0.85820448702144891</v>
      </c>
      <c r="Q17" s="16">
        <f>G17/(G17+G18)</f>
        <v>0.69930808021578517</v>
      </c>
      <c r="R17" s="16">
        <f>H17/(H17+H18)</f>
        <v>0.73444201312910284</v>
      </c>
      <c r="S17" s="16">
        <f>I17/(I17+I18)</f>
        <v>0.75183957305732996</v>
      </c>
      <c r="T17" s="36">
        <f>J17/(J17+J18)</f>
        <v>0.82913376569939456</v>
      </c>
      <c r="U17" s="71">
        <v>0.86</v>
      </c>
    </row>
    <row r="18" spans="1:21" x14ac:dyDescent="0.3">
      <c r="A18" s="48"/>
      <c r="B18" s="84"/>
      <c r="C18" s="19" t="s">
        <v>1</v>
      </c>
      <c r="D18" s="18">
        <v>2543</v>
      </c>
      <c r="E18" s="58">
        <v>2205</v>
      </c>
      <c r="F18" s="18">
        <v>4026</v>
      </c>
      <c r="G18" s="18">
        <v>2564</v>
      </c>
      <c r="H18" s="18">
        <v>3034</v>
      </c>
      <c r="I18" s="18">
        <v>3069</v>
      </c>
      <c r="J18" s="41">
        <f t="shared" si="0"/>
        <v>17441</v>
      </c>
      <c r="K18" s="28"/>
      <c r="L18" s="52"/>
      <c r="M18" s="17" t="s">
        <v>1</v>
      </c>
      <c r="N18" s="20">
        <f>100%-N17</f>
        <v>0.12266062126181743</v>
      </c>
      <c r="O18" s="20">
        <f t="shared" ref="O18" si="6">100%-O17</f>
        <v>0.10688317983519147</v>
      </c>
      <c r="P18" s="20">
        <f t="shared" ref="P18" si="7">100%-P17</f>
        <v>0.14179551297855109</v>
      </c>
      <c r="Q18" s="20">
        <f t="shared" ref="Q18" si="8">100%-Q17</f>
        <v>0.30069191978421483</v>
      </c>
      <c r="R18" s="20">
        <f t="shared" ref="R18" si="9">100%-R17</f>
        <v>0.26555798687089716</v>
      </c>
      <c r="S18" s="20">
        <f t="shared" ref="S18" si="10">100%-S17</f>
        <v>0.24816042694267004</v>
      </c>
      <c r="T18" s="37">
        <f t="shared" ref="T18" si="11">100%-T17</f>
        <v>0.17086623430060544</v>
      </c>
      <c r="U18" s="72">
        <f>100%-U17</f>
        <v>0.14000000000000001</v>
      </c>
    </row>
    <row r="19" spans="1:21" x14ac:dyDescent="0.3">
      <c r="A19" s="48"/>
      <c r="B19" s="84"/>
      <c r="C19" s="19" t="s">
        <v>2</v>
      </c>
      <c r="D19" s="18">
        <v>2187</v>
      </c>
      <c r="E19" s="58">
        <f>108+1912</f>
        <v>2020</v>
      </c>
      <c r="F19" s="18">
        <v>3248</v>
      </c>
      <c r="G19" s="18">
        <v>1403</v>
      </c>
      <c r="H19" s="18">
        <v>1762</v>
      </c>
      <c r="I19" s="18">
        <v>1962</v>
      </c>
      <c r="J19" s="41">
        <f t="shared" si="0"/>
        <v>12582</v>
      </c>
      <c r="K19" s="28"/>
      <c r="L19" s="52"/>
      <c r="M19" s="17"/>
      <c r="N19" s="20"/>
      <c r="O19" s="20"/>
      <c r="P19" s="20"/>
      <c r="Q19" s="20"/>
      <c r="R19" s="20"/>
      <c r="S19" s="20"/>
      <c r="T19" s="37"/>
      <c r="U19" s="72"/>
    </row>
    <row r="20" spans="1:21" x14ac:dyDescent="0.3">
      <c r="A20" s="48"/>
      <c r="B20" s="84"/>
      <c r="C20" s="19" t="s">
        <v>5</v>
      </c>
      <c r="D20" s="18">
        <v>236</v>
      </c>
      <c r="E20" s="58">
        <v>245</v>
      </c>
      <c r="F20" s="54">
        <v>0</v>
      </c>
      <c r="G20" s="18">
        <v>68</v>
      </c>
      <c r="H20" s="61">
        <v>29</v>
      </c>
      <c r="I20" s="18">
        <v>158</v>
      </c>
      <c r="J20" s="41">
        <f t="shared" si="0"/>
        <v>736</v>
      </c>
      <c r="K20" s="28"/>
      <c r="L20" s="52"/>
      <c r="M20" s="17"/>
      <c r="N20" s="20"/>
      <c r="O20" s="20"/>
      <c r="P20" s="20"/>
      <c r="Q20" s="20"/>
      <c r="R20" s="20"/>
      <c r="S20" s="20"/>
      <c r="T20" s="37"/>
      <c r="U20" s="72"/>
    </row>
    <row r="21" spans="1:21" x14ac:dyDescent="0.3">
      <c r="A21" s="49"/>
      <c r="B21" s="85"/>
      <c r="C21" s="22" t="s">
        <v>4</v>
      </c>
      <c r="D21" s="55">
        <f>SUM(D17:D20)</f>
        <v>23155</v>
      </c>
      <c r="E21" s="59">
        <f t="shared" ref="E21" si="12">SUM(E17:E20)</f>
        <v>22895</v>
      </c>
      <c r="F21" s="3">
        <f t="shared" ref="F21" si="13">SUM(F17:F20)</f>
        <v>31641</v>
      </c>
      <c r="G21" s="3">
        <f t="shared" ref="G21" si="14">SUM(G17:G20)</f>
        <v>9998</v>
      </c>
      <c r="H21" s="3">
        <f t="shared" ref="H21" si="15">SUM(H17:H20)</f>
        <v>13216</v>
      </c>
      <c r="I21" s="3">
        <f t="shared" ref="I21" si="16">SUM(I17:I20)</f>
        <v>14487</v>
      </c>
      <c r="J21" s="4">
        <f t="shared" si="0"/>
        <v>115392</v>
      </c>
      <c r="K21" s="28"/>
      <c r="L21" s="50"/>
      <c r="M21" s="21"/>
      <c r="N21" s="23"/>
      <c r="O21" s="23"/>
      <c r="P21" s="23"/>
      <c r="Q21" s="23"/>
      <c r="R21" s="23"/>
      <c r="S21" s="23"/>
      <c r="T21" s="38"/>
      <c r="U21" s="73"/>
    </row>
    <row r="22" spans="1:21" ht="14.4" customHeight="1" x14ac:dyDescent="0.3">
      <c r="A22" s="32" t="s">
        <v>29</v>
      </c>
      <c r="B22" s="83" t="s">
        <v>18</v>
      </c>
      <c r="C22" s="15" t="s">
        <v>0</v>
      </c>
      <c r="D22" s="14">
        <v>11264</v>
      </c>
      <c r="E22" s="57">
        <v>10553</v>
      </c>
      <c r="F22" s="14">
        <v>16408</v>
      </c>
      <c r="G22" s="14">
        <v>5593</v>
      </c>
      <c r="H22" s="14">
        <v>6851</v>
      </c>
      <c r="I22" s="14">
        <v>7685</v>
      </c>
      <c r="J22" s="40">
        <f t="shared" si="0"/>
        <v>58354</v>
      </c>
      <c r="K22" s="28"/>
      <c r="L22" s="51" t="s">
        <v>29</v>
      </c>
      <c r="M22" s="13" t="s">
        <v>0</v>
      </c>
      <c r="N22" s="16">
        <f>D22/(D22+D23)</f>
        <v>0.54528731180713563</v>
      </c>
      <c r="O22" s="16">
        <f>E22/(E22+E23)</f>
        <v>0.51290400972053463</v>
      </c>
      <c r="P22" s="16">
        <f>F22/(F22+F23)</f>
        <v>0.57768545576171526</v>
      </c>
      <c r="Q22" s="16">
        <f>G22/(G22+G23)</f>
        <v>0.64741289501099664</v>
      </c>
      <c r="R22" s="16">
        <f>H22/(H22+H23)</f>
        <v>0.59802723463687146</v>
      </c>
      <c r="S22" s="16">
        <f>I22/(I22+I23)</f>
        <v>0.61553864637565081</v>
      </c>
      <c r="T22" s="36">
        <f>J22/(J22+J23)</f>
        <v>0.57089468277650046</v>
      </c>
      <c r="U22" s="71">
        <v>0.44599999999999995</v>
      </c>
    </row>
    <row r="23" spans="1:21" x14ac:dyDescent="0.3">
      <c r="A23" s="48"/>
      <c r="B23" s="84"/>
      <c r="C23" s="19" t="s">
        <v>1</v>
      </c>
      <c r="D23" s="18">
        <v>9393</v>
      </c>
      <c r="E23" s="58">
        <v>10022</v>
      </c>
      <c r="F23" s="18">
        <v>11995</v>
      </c>
      <c r="G23" s="18">
        <v>3046</v>
      </c>
      <c r="H23" s="18">
        <v>4605</v>
      </c>
      <c r="I23" s="18">
        <v>4800</v>
      </c>
      <c r="J23" s="41">
        <f t="shared" si="0"/>
        <v>43861</v>
      </c>
      <c r="K23" s="28"/>
      <c r="L23" s="52"/>
      <c r="M23" s="17" t="s">
        <v>1</v>
      </c>
      <c r="N23" s="20">
        <f>100%-N22</f>
        <v>0.45471268819286437</v>
      </c>
      <c r="O23" s="20">
        <f t="shared" ref="O23" si="17">100%-O22</f>
        <v>0.48709599027946537</v>
      </c>
      <c r="P23" s="20">
        <f t="shared" ref="P23" si="18">100%-P22</f>
        <v>0.42231454423828474</v>
      </c>
      <c r="Q23" s="20">
        <f t="shared" ref="Q23" si="19">100%-Q22</f>
        <v>0.35258710498900336</v>
      </c>
      <c r="R23" s="20">
        <f t="shared" ref="R23" si="20">100%-R22</f>
        <v>0.40197276536312854</v>
      </c>
      <c r="S23" s="20">
        <f t="shared" ref="S23" si="21">100%-S22</f>
        <v>0.38446135362434919</v>
      </c>
      <c r="T23" s="37">
        <f t="shared" ref="T23" si="22">100%-T22</f>
        <v>0.42910531722349954</v>
      </c>
      <c r="U23" s="72">
        <f>100%-U22</f>
        <v>0.55400000000000005</v>
      </c>
    </row>
    <row r="24" spans="1:21" x14ac:dyDescent="0.3">
      <c r="A24" s="48"/>
      <c r="B24" s="84"/>
      <c r="C24" s="19" t="s">
        <v>2</v>
      </c>
      <c r="D24" s="18">
        <v>2263</v>
      </c>
      <c r="E24" s="58">
        <f>108+1321</f>
        <v>1429</v>
      </c>
      <c r="F24" s="18">
        <v>3238</v>
      </c>
      <c r="G24" s="18">
        <v>1291</v>
      </c>
      <c r="H24" s="18">
        <v>1727</v>
      </c>
      <c r="I24" s="18">
        <v>1844</v>
      </c>
      <c r="J24" s="41">
        <f t="shared" si="0"/>
        <v>11792</v>
      </c>
      <c r="K24" s="28"/>
      <c r="L24" s="52"/>
      <c r="M24" s="17"/>
      <c r="N24" s="20"/>
      <c r="O24" s="20"/>
      <c r="P24" s="20"/>
      <c r="Q24" s="20"/>
      <c r="R24" s="20"/>
      <c r="S24" s="20"/>
      <c r="T24" s="37"/>
      <c r="U24" s="72"/>
    </row>
    <row r="25" spans="1:21" x14ac:dyDescent="0.3">
      <c r="A25" s="48"/>
      <c r="B25" s="84"/>
      <c r="C25" s="19" t="s">
        <v>5</v>
      </c>
      <c r="D25" s="18">
        <v>236</v>
      </c>
      <c r="E25" s="58">
        <v>245</v>
      </c>
      <c r="F25" s="54">
        <v>0</v>
      </c>
      <c r="G25" s="18">
        <v>68</v>
      </c>
      <c r="H25" s="61">
        <v>33</v>
      </c>
      <c r="I25" s="18">
        <v>158</v>
      </c>
      <c r="J25" s="41">
        <f t="shared" si="0"/>
        <v>740</v>
      </c>
      <c r="K25" s="28"/>
      <c r="L25" s="52"/>
      <c r="M25" s="17"/>
      <c r="N25" s="20"/>
      <c r="O25" s="20"/>
      <c r="P25" s="20"/>
      <c r="Q25" s="20"/>
      <c r="R25" s="20"/>
      <c r="S25" s="20"/>
      <c r="T25" s="37"/>
      <c r="U25" s="72"/>
    </row>
    <row r="26" spans="1:21" x14ac:dyDescent="0.3">
      <c r="A26" s="49"/>
      <c r="B26" s="85"/>
      <c r="C26" s="22" t="s">
        <v>4</v>
      </c>
      <c r="D26" s="55">
        <f>SUM(D22:D25)</f>
        <v>23156</v>
      </c>
      <c r="E26" s="55">
        <f t="shared" ref="E26" si="23">SUM(E22:E25)</f>
        <v>22249</v>
      </c>
      <c r="F26" s="3">
        <f t="shared" ref="F26" si="24">SUM(F22:F25)</f>
        <v>31641</v>
      </c>
      <c r="G26" s="3">
        <f t="shared" ref="G26" si="25">SUM(G22:G25)</f>
        <v>9998</v>
      </c>
      <c r="H26" s="3">
        <f t="shared" ref="H26" si="26">SUM(H22:H25)</f>
        <v>13216</v>
      </c>
      <c r="I26" s="3">
        <f t="shared" ref="I26" si="27">SUM(I22:I25)</f>
        <v>14487</v>
      </c>
      <c r="J26" s="4">
        <f t="shared" si="0"/>
        <v>114747</v>
      </c>
      <c r="K26" s="28"/>
      <c r="L26" s="50"/>
      <c r="M26" s="21"/>
      <c r="N26" s="23"/>
      <c r="O26" s="23"/>
      <c r="P26" s="23"/>
      <c r="Q26" s="23"/>
      <c r="R26" s="23"/>
      <c r="S26" s="23"/>
      <c r="T26" s="38"/>
      <c r="U26" s="73"/>
    </row>
    <row r="27" spans="1:21" ht="14.4" customHeight="1" x14ac:dyDescent="0.3">
      <c r="A27" s="32" t="s">
        <v>30</v>
      </c>
      <c r="B27" s="83" t="s">
        <v>21</v>
      </c>
      <c r="C27" s="15" t="s">
        <v>0</v>
      </c>
      <c r="D27" s="14">
        <v>16573</v>
      </c>
      <c r="E27" s="57">
        <v>16819</v>
      </c>
      <c r="F27" s="14">
        <v>22691</v>
      </c>
      <c r="G27" s="14">
        <v>5752</v>
      </c>
      <c r="H27" s="14">
        <v>7633</v>
      </c>
      <c r="I27" s="14">
        <v>8888</v>
      </c>
      <c r="J27" s="40">
        <f t="shared" si="0"/>
        <v>78356</v>
      </c>
      <c r="K27" s="28"/>
      <c r="L27" s="51" t="s">
        <v>30</v>
      </c>
      <c r="M27" s="13" t="s">
        <v>0</v>
      </c>
      <c r="N27" s="16">
        <f>D27/(D27+D28)</f>
        <v>0.81979620102888806</v>
      </c>
      <c r="O27" s="16">
        <f>E27/(E27+E28)</f>
        <v>0.83073199644374196</v>
      </c>
      <c r="P27" s="16">
        <f>F27/(F27+F28)</f>
        <v>0.8153138586468327</v>
      </c>
      <c r="Q27" s="16">
        <f>G27/(G27+G28)</f>
        <v>0.68459890502261367</v>
      </c>
      <c r="R27" s="16">
        <f>H27/(H27+H28)</f>
        <v>0.68629742852005038</v>
      </c>
      <c r="S27" s="16">
        <f>I27/(I27+I28)</f>
        <v>0.73080085512251269</v>
      </c>
      <c r="T27" s="36">
        <f>J27/(J27+J28)</f>
        <v>0.78372458216225405</v>
      </c>
      <c r="U27" s="71">
        <v>0.84199999999999997</v>
      </c>
    </row>
    <row r="28" spans="1:21" x14ac:dyDescent="0.3">
      <c r="A28" s="48"/>
      <c r="B28" s="84"/>
      <c r="C28" s="19" t="s">
        <v>1</v>
      </c>
      <c r="D28" s="18">
        <v>3643</v>
      </c>
      <c r="E28" s="58">
        <v>3427</v>
      </c>
      <c r="F28" s="18">
        <v>5140</v>
      </c>
      <c r="G28" s="18">
        <v>2650</v>
      </c>
      <c r="H28" s="18">
        <v>3489</v>
      </c>
      <c r="I28" s="18">
        <v>3274</v>
      </c>
      <c r="J28" s="41">
        <f t="shared" si="0"/>
        <v>21623</v>
      </c>
      <c r="K28" s="28"/>
      <c r="L28" s="52"/>
      <c r="M28" s="17" t="s">
        <v>1</v>
      </c>
      <c r="N28" s="20">
        <f>100%-N27</f>
        <v>0.18020379897111194</v>
      </c>
      <c r="O28" s="20">
        <f t="shared" ref="O28" si="28">100%-O27</f>
        <v>0.16926800355625804</v>
      </c>
      <c r="P28" s="20">
        <f t="shared" ref="P28" si="29">100%-P27</f>
        <v>0.1846861413531673</v>
      </c>
      <c r="Q28" s="20">
        <f t="shared" ref="Q28" si="30">100%-Q27</f>
        <v>0.31540109497738633</v>
      </c>
      <c r="R28" s="20">
        <f t="shared" ref="R28" si="31">100%-R27</f>
        <v>0.31370257147994962</v>
      </c>
      <c r="S28" s="20">
        <f t="shared" ref="S28" si="32">100%-S27</f>
        <v>0.26919914487748731</v>
      </c>
      <c r="T28" s="37">
        <f t="shared" ref="T28" si="33">100%-T27</f>
        <v>0.21627541783774595</v>
      </c>
      <c r="U28" s="72">
        <f>100%-U27</f>
        <v>0.15800000000000003</v>
      </c>
    </row>
    <row r="29" spans="1:21" x14ac:dyDescent="0.3">
      <c r="A29" s="48"/>
      <c r="B29" s="84"/>
      <c r="C29" s="19" t="s">
        <v>2</v>
      </c>
      <c r="D29" s="18">
        <v>2704</v>
      </c>
      <c r="E29" s="58">
        <f>108+2296</f>
        <v>2404</v>
      </c>
      <c r="F29" s="18">
        <v>3810</v>
      </c>
      <c r="G29" s="18">
        <v>1528</v>
      </c>
      <c r="H29" s="18">
        <v>2060</v>
      </c>
      <c r="I29" s="18">
        <v>2167</v>
      </c>
      <c r="J29" s="41">
        <f t="shared" si="0"/>
        <v>14673</v>
      </c>
      <c r="K29" s="28"/>
      <c r="L29" s="52"/>
      <c r="M29" s="17"/>
      <c r="N29" s="20"/>
      <c r="O29" s="20"/>
      <c r="P29" s="20"/>
      <c r="Q29" s="20"/>
      <c r="R29" s="20"/>
      <c r="S29" s="20"/>
      <c r="T29" s="37"/>
      <c r="U29" s="72"/>
    </row>
    <row r="30" spans="1:21" x14ac:dyDescent="0.3">
      <c r="A30" s="48"/>
      <c r="B30" s="84"/>
      <c r="C30" s="19" t="s">
        <v>5</v>
      </c>
      <c r="D30" s="18">
        <v>236</v>
      </c>
      <c r="E30" s="58">
        <v>245</v>
      </c>
      <c r="F30" s="54">
        <v>0</v>
      </c>
      <c r="G30" s="18">
        <v>68</v>
      </c>
      <c r="H30" s="61">
        <v>34</v>
      </c>
      <c r="I30" s="18">
        <v>158</v>
      </c>
      <c r="J30" s="41">
        <f t="shared" si="0"/>
        <v>741</v>
      </c>
      <c r="K30" s="28"/>
      <c r="L30" s="52"/>
      <c r="M30" s="17"/>
      <c r="N30" s="20"/>
      <c r="O30" s="20"/>
      <c r="P30" s="20"/>
      <c r="Q30" s="20"/>
      <c r="R30" s="20"/>
      <c r="S30" s="20"/>
      <c r="T30" s="37"/>
      <c r="U30" s="72"/>
    </row>
    <row r="31" spans="1:21" x14ac:dyDescent="0.3">
      <c r="A31" s="49"/>
      <c r="B31" s="85"/>
      <c r="C31" s="22" t="s">
        <v>4</v>
      </c>
      <c r="D31" s="55">
        <f>SUM(D27:D30)</f>
        <v>23156</v>
      </c>
      <c r="E31" s="59">
        <f t="shared" ref="E31" si="34">SUM(E27:E30)</f>
        <v>22895</v>
      </c>
      <c r="F31" s="3">
        <f t="shared" ref="F31" si="35">SUM(F27:F30)</f>
        <v>31641</v>
      </c>
      <c r="G31" s="3">
        <f t="shared" ref="G31" si="36">SUM(G27:G30)</f>
        <v>9998</v>
      </c>
      <c r="H31" s="3">
        <f t="shared" ref="H31" si="37">SUM(H27:H30)</f>
        <v>13216</v>
      </c>
      <c r="I31" s="3">
        <f t="shared" ref="I31" si="38">SUM(I27:I30)</f>
        <v>14487</v>
      </c>
      <c r="J31" s="4">
        <f t="shared" si="0"/>
        <v>115393</v>
      </c>
      <c r="K31" s="28"/>
      <c r="L31" s="50"/>
      <c r="M31" s="21"/>
      <c r="N31" s="23"/>
      <c r="O31" s="23"/>
      <c r="P31" s="23"/>
      <c r="Q31" s="23"/>
      <c r="R31" s="23"/>
      <c r="S31" s="23"/>
      <c r="T31" s="38"/>
      <c r="U31" s="73"/>
    </row>
    <row r="32" spans="1:21" ht="14.4" customHeight="1" x14ac:dyDescent="0.3">
      <c r="A32" s="32" t="s">
        <v>31</v>
      </c>
      <c r="B32" s="83" t="s">
        <v>22</v>
      </c>
      <c r="C32" s="15" t="s">
        <v>0</v>
      </c>
      <c r="D32" s="14">
        <v>15937</v>
      </c>
      <c r="E32" s="57">
        <v>16037</v>
      </c>
      <c r="F32" s="14">
        <v>21126</v>
      </c>
      <c r="G32" s="14">
        <v>3245</v>
      </c>
      <c r="H32" s="14">
        <v>3463</v>
      </c>
      <c r="I32" s="14">
        <v>6746</v>
      </c>
      <c r="J32" s="40">
        <f t="shared" si="0"/>
        <v>66554</v>
      </c>
      <c r="K32" s="28"/>
      <c r="L32" s="51" t="s">
        <v>31</v>
      </c>
      <c r="M32" s="13" t="s">
        <v>0</v>
      </c>
      <c r="N32" s="16">
        <f>D32/(D32+D33)</f>
        <v>0.78880419718867556</v>
      </c>
      <c r="O32" s="16">
        <f>E32/(E32+E33)</f>
        <v>0.79679038108014111</v>
      </c>
      <c r="P32" s="16">
        <f>F32/(F32+F33)</f>
        <v>0.76336043360433603</v>
      </c>
      <c r="Q32" s="16">
        <f>G32/(G32+G33)</f>
        <v>0.37926601215521272</v>
      </c>
      <c r="R32" s="16">
        <f>H32/(H32+H33)</f>
        <v>0.30545999823586489</v>
      </c>
      <c r="S32" s="16">
        <f>I32/(I32+I33)</f>
        <v>0.55335903535394959</v>
      </c>
      <c r="T32" s="36">
        <f>J32/(J32+J33)</f>
        <v>0.66494155260265764</v>
      </c>
      <c r="U32" s="71">
        <v>0.77400000000000002</v>
      </c>
    </row>
    <row r="33" spans="1:21" x14ac:dyDescent="0.3">
      <c r="A33" s="48"/>
      <c r="B33" s="84"/>
      <c r="C33" s="19" t="s">
        <v>1</v>
      </c>
      <c r="D33" s="18">
        <v>4267</v>
      </c>
      <c r="E33" s="58">
        <v>4090</v>
      </c>
      <c r="F33" s="18">
        <v>6549</v>
      </c>
      <c r="G33" s="18">
        <v>5311</v>
      </c>
      <c r="H33" s="18">
        <v>7874</v>
      </c>
      <c r="I33" s="18">
        <v>5445</v>
      </c>
      <c r="J33" s="41">
        <f t="shared" si="0"/>
        <v>33536</v>
      </c>
      <c r="K33" s="28"/>
      <c r="L33" s="52"/>
      <c r="M33" s="17" t="s">
        <v>1</v>
      </c>
      <c r="N33" s="20">
        <f>100%-N32</f>
        <v>0.21119580281132444</v>
      </c>
      <c r="O33" s="20">
        <f t="shared" ref="O33" si="39">100%-O32</f>
        <v>0.20320961891985889</v>
      </c>
      <c r="P33" s="20">
        <f t="shared" ref="P33" si="40">100%-P32</f>
        <v>0.23663956639566397</v>
      </c>
      <c r="Q33" s="20">
        <f t="shared" ref="Q33" si="41">100%-Q32</f>
        <v>0.62073398784478728</v>
      </c>
      <c r="R33" s="20">
        <f t="shared" ref="R33" si="42">100%-R32</f>
        <v>0.69454000176413511</v>
      </c>
      <c r="S33" s="20">
        <f t="shared" ref="S33" si="43">100%-S32</f>
        <v>0.44664096464605041</v>
      </c>
      <c r="T33" s="37">
        <f t="shared" ref="T33" si="44">100%-T32</f>
        <v>0.33505844739734236</v>
      </c>
      <c r="U33" s="72">
        <f>100%-U32</f>
        <v>0.22599999999999998</v>
      </c>
    </row>
    <row r="34" spans="1:21" x14ac:dyDescent="0.3">
      <c r="A34" s="48"/>
      <c r="B34" s="84"/>
      <c r="C34" s="19" t="s">
        <v>2</v>
      </c>
      <c r="D34" s="18">
        <v>2716</v>
      </c>
      <c r="E34" s="58">
        <f>108+2523</f>
        <v>2631</v>
      </c>
      <c r="F34" s="18">
        <v>3966</v>
      </c>
      <c r="G34" s="18">
        <v>1374</v>
      </c>
      <c r="H34" s="18">
        <v>1839</v>
      </c>
      <c r="I34" s="18">
        <v>2138</v>
      </c>
      <c r="J34" s="41">
        <f t="shared" si="0"/>
        <v>14664</v>
      </c>
      <c r="K34" s="28"/>
      <c r="L34" s="52"/>
      <c r="M34" s="17"/>
      <c r="N34" s="20"/>
      <c r="O34" s="20"/>
      <c r="P34" s="20"/>
      <c r="Q34" s="20"/>
      <c r="R34" s="20"/>
      <c r="S34" s="20"/>
      <c r="T34" s="37"/>
      <c r="U34" s="72"/>
    </row>
    <row r="35" spans="1:21" x14ac:dyDescent="0.3">
      <c r="A35" s="48"/>
      <c r="B35" s="84"/>
      <c r="C35" s="19" t="s">
        <v>5</v>
      </c>
      <c r="D35" s="18">
        <v>236</v>
      </c>
      <c r="E35" s="58">
        <v>245</v>
      </c>
      <c r="F35" s="54">
        <v>0</v>
      </c>
      <c r="G35" s="18">
        <v>68</v>
      </c>
      <c r="H35" s="61">
        <v>40</v>
      </c>
      <c r="I35" s="18">
        <v>158</v>
      </c>
      <c r="J35" s="41">
        <f t="shared" si="0"/>
        <v>747</v>
      </c>
      <c r="K35" s="28"/>
      <c r="L35" s="52"/>
      <c r="M35" s="17"/>
      <c r="N35" s="20"/>
      <c r="O35" s="20"/>
      <c r="P35" s="20"/>
      <c r="Q35" s="20"/>
      <c r="R35" s="20"/>
      <c r="S35" s="20"/>
      <c r="T35" s="37"/>
      <c r="U35" s="72"/>
    </row>
    <row r="36" spans="1:21" x14ac:dyDescent="0.3">
      <c r="A36" s="49"/>
      <c r="B36" s="85"/>
      <c r="C36" s="22" t="s">
        <v>4</v>
      </c>
      <c r="D36" s="3">
        <f>SUM(D32:D35)</f>
        <v>23156</v>
      </c>
      <c r="E36" s="55">
        <f t="shared" ref="E36" si="45">SUM(E32:E35)</f>
        <v>23003</v>
      </c>
      <c r="F36" s="3">
        <f t="shared" ref="F36" si="46">SUM(F32:F35)</f>
        <v>31641</v>
      </c>
      <c r="G36" s="3">
        <f t="shared" ref="G36" si="47">SUM(G32:G35)</f>
        <v>9998</v>
      </c>
      <c r="H36" s="3">
        <f t="shared" ref="H36" si="48">SUM(H32:H35)</f>
        <v>13216</v>
      </c>
      <c r="I36" s="3">
        <f t="shared" ref="I36" si="49">SUM(I32:I35)</f>
        <v>14487</v>
      </c>
      <c r="J36" s="4">
        <f t="shared" si="0"/>
        <v>115501</v>
      </c>
      <c r="K36" s="28"/>
      <c r="L36" s="50"/>
      <c r="M36" s="21"/>
      <c r="N36" s="23"/>
      <c r="O36" s="23"/>
      <c r="P36" s="23"/>
      <c r="Q36" s="23"/>
      <c r="R36" s="23"/>
      <c r="S36" s="23"/>
      <c r="T36" s="38"/>
      <c r="U36" s="73"/>
    </row>
    <row r="37" spans="1:21" ht="14.4" customHeight="1" x14ac:dyDescent="0.3">
      <c r="A37" s="32" t="s">
        <v>32</v>
      </c>
      <c r="B37" s="83" t="s">
        <v>23</v>
      </c>
      <c r="C37" s="15" t="s">
        <v>0</v>
      </c>
      <c r="D37" s="14">
        <v>15088</v>
      </c>
      <c r="E37" s="57">
        <v>15529</v>
      </c>
      <c r="F37" s="14">
        <v>20610</v>
      </c>
      <c r="G37" s="14">
        <v>5425</v>
      </c>
      <c r="H37" s="14">
        <v>7276</v>
      </c>
      <c r="I37" s="14">
        <v>8595</v>
      </c>
      <c r="J37" s="40">
        <f t="shared" si="0"/>
        <v>72523</v>
      </c>
      <c r="K37" s="28"/>
      <c r="L37" s="51" t="s">
        <v>32</v>
      </c>
      <c r="M37" s="13" t="s">
        <v>0</v>
      </c>
      <c r="N37" s="16">
        <f>D37/(D37+D38)</f>
        <v>0.75169390195296926</v>
      </c>
      <c r="O37" s="16">
        <f>E37/(E37+E38)</f>
        <v>0.77548064918851434</v>
      </c>
      <c r="P37" s="16">
        <f>F37/(F37+F38)</f>
        <v>0.74890988372093026</v>
      </c>
      <c r="Q37" s="16">
        <f>G37/(G37+G38)</f>
        <v>0.6578149630168546</v>
      </c>
      <c r="R37" s="16">
        <f>H37/(H37+H38)</f>
        <v>0.65893859808005795</v>
      </c>
      <c r="S37" s="16">
        <f>I37/(I37+I38)</f>
        <v>0.71511773026042103</v>
      </c>
      <c r="T37" s="36">
        <f>J37/(J37+J38)</f>
        <v>0.73311094263330812</v>
      </c>
      <c r="U37" s="71">
        <v>0.86899999999999999</v>
      </c>
    </row>
    <row r="38" spans="1:21" x14ac:dyDescent="0.3">
      <c r="A38" s="48"/>
      <c r="B38" s="84"/>
      <c r="C38" s="19" t="s">
        <v>1</v>
      </c>
      <c r="D38" s="18">
        <v>4984</v>
      </c>
      <c r="E38" s="58">
        <v>4496</v>
      </c>
      <c r="F38" s="18">
        <v>6910</v>
      </c>
      <c r="G38" s="18">
        <v>2822</v>
      </c>
      <c r="H38" s="18">
        <v>3766</v>
      </c>
      <c r="I38" s="18">
        <v>3424</v>
      </c>
      <c r="J38" s="41">
        <f t="shared" si="0"/>
        <v>26402</v>
      </c>
      <c r="K38" s="28"/>
      <c r="L38" s="52"/>
      <c r="M38" s="17" t="s">
        <v>1</v>
      </c>
      <c r="N38" s="20">
        <f>100%-N37</f>
        <v>0.24830609804703074</v>
      </c>
      <c r="O38" s="20">
        <f t="shared" ref="O38" si="50">100%-O37</f>
        <v>0.22451935081148566</v>
      </c>
      <c r="P38" s="20">
        <f t="shared" ref="P38" si="51">100%-P37</f>
        <v>0.25109011627906974</v>
      </c>
      <c r="Q38" s="20">
        <f t="shared" ref="Q38" si="52">100%-Q37</f>
        <v>0.3421850369831454</v>
      </c>
      <c r="R38" s="20">
        <f t="shared" ref="R38" si="53">100%-R37</f>
        <v>0.34106140191994205</v>
      </c>
      <c r="S38" s="20">
        <f t="shared" ref="S38" si="54">100%-S37</f>
        <v>0.28488226973957897</v>
      </c>
      <c r="T38" s="37">
        <f t="shared" ref="T38" si="55">100%-T37</f>
        <v>0.26688905736669188</v>
      </c>
      <c r="U38" s="72">
        <f>100%-U37</f>
        <v>0.13100000000000001</v>
      </c>
    </row>
    <row r="39" spans="1:21" x14ac:dyDescent="0.3">
      <c r="A39" s="48"/>
      <c r="B39" s="84"/>
      <c r="C39" s="19" t="s">
        <v>2</v>
      </c>
      <c r="D39" s="18">
        <v>2848</v>
      </c>
      <c r="E39" s="58">
        <f>108+2517</f>
        <v>2625</v>
      </c>
      <c r="F39" s="18">
        <v>4121</v>
      </c>
      <c r="G39" s="18">
        <v>1683</v>
      </c>
      <c r="H39" s="18">
        <v>2142</v>
      </c>
      <c r="I39" s="18">
        <v>2310</v>
      </c>
      <c r="J39" s="41">
        <f t="shared" si="0"/>
        <v>15729</v>
      </c>
      <c r="K39" s="28"/>
      <c r="L39" s="52"/>
      <c r="M39" s="17"/>
      <c r="N39" s="20"/>
      <c r="O39" s="20"/>
      <c r="P39" s="20"/>
      <c r="Q39" s="20"/>
      <c r="R39" s="20"/>
      <c r="S39" s="20"/>
      <c r="T39" s="37"/>
      <c r="U39" s="72"/>
    </row>
    <row r="40" spans="1:21" x14ac:dyDescent="0.3">
      <c r="A40" s="48"/>
      <c r="B40" s="84"/>
      <c r="C40" s="19" t="s">
        <v>5</v>
      </c>
      <c r="D40" s="18">
        <v>236</v>
      </c>
      <c r="E40" s="58">
        <v>245</v>
      </c>
      <c r="F40" s="54">
        <v>0</v>
      </c>
      <c r="G40" s="18">
        <v>68</v>
      </c>
      <c r="H40" s="61">
        <v>32</v>
      </c>
      <c r="I40" s="18">
        <v>158</v>
      </c>
      <c r="J40" s="41">
        <f t="shared" si="0"/>
        <v>739</v>
      </c>
      <c r="K40" s="28"/>
      <c r="L40" s="52"/>
      <c r="M40" s="17"/>
      <c r="N40" s="20"/>
      <c r="O40" s="20"/>
      <c r="P40" s="20"/>
      <c r="Q40" s="20"/>
      <c r="R40" s="20"/>
      <c r="S40" s="20"/>
      <c r="T40" s="37"/>
      <c r="U40" s="72"/>
    </row>
    <row r="41" spans="1:21" x14ac:dyDescent="0.3">
      <c r="A41" s="49"/>
      <c r="B41" s="85"/>
      <c r="C41" s="22" t="s">
        <v>4</v>
      </c>
      <c r="D41" s="55">
        <f>SUM(D37:D40)</f>
        <v>23156</v>
      </c>
      <c r="E41" s="59">
        <f t="shared" ref="E41" si="56">SUM(E37:E40)</f>
        <v>22895</v>
      </c>
      <c r="F41" s="3">
        <f t="shared" ref="F41" si="57">SUM(F37:F40)</f>
        <v>31641</v>
      </c>
      <c r="G41" s="3">
        <f t="shared" ref="G41" si="58">SUM(G37:G40)</f>
        <v>9998</v>
      </c>
      <c r="H41" s="3">
        <f t="shared" ref="H41" si="59">SUM(H37:H40)</f>
        <v>13216</v>
      </c>
      <c r="I41" s="3">
        <f t="shared" ref="I41" si="60">SUM(I37:I40)</f>
        <v>14487</v>
      </c>
      <c r="J41" s="4">
        <f t="shared" si="0"/>
        <v>115393</v>
      </c>
      <c r="K41" s="28"/>
      <c r="L41" s="50"/>
      <c r="M41" s="21"/>
      <c r="N41" s="23"/>
      <c r="O41" s="23"/>
      <c r="P41" s="23"/>
      <c r="Q41" s="23"/>
      <c r="R41" s="23"/>
      <c r="S41" s="23"/>
      <c r="T41" s="38"/>
      <c r="U41" s="73"/>
    </row>
  </sheetData>
  <mergeCells count="8">
    <mergeCell ref="L8:L11"/>
    <mergeCell ref="I1:U2"/>
    <mergeCell ref="B37:B41"/>
    <mergeCell ref="B12:B16"/>
    <mergeCell ref="B17:B21"/>
    <mergeCell ref="B22:B26"/>
    <mergeCell ref="B27:B31"/>
    <mergeCell ref="B32:B36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2" zoomScale="90" zoomScaleNormal="90" workbookViewId="0">
      <selection activeCell="F12" sqref="F12"/>
    </sheetView>
  </sheetViews>
  <sheetFormatPr defaultRowHeight="14.4" x14ac:dyDescent="0.3"/>
  <cols>
    <col min="1" max="1" width="5.5546875" style="44" customWidth="1"/>
    <col min="2" max="2" width="120.77734375" customWidth="1"/>
    <col min="3" max="3" width="8.88671875" style="39"/>
    <col min="4" max="4" width="13.21875" style="39" customWidth="1"/>
  </cols>
  <sheetData>
    <row r="1" spans="1:17" s="66" customFormat="1" ht="19.8" x14ac:dyDescent="0.45">
      <c r="A1" s="65"/>
      <c r="C1" s="68"/>
      <c r="D1" s="68"/>
    </row>
    <row r="2" spans="1:17" s="6" customFormat="1" ht="16.2" customHeight="1" x14ac:dyDescent="0.35">
      <c r="C2" s="7"/>
      <c r="D2" s="7"/>
      <c r="E2" s="10"/>
      <c r="F2" s="10"/>
      <c r="G2" s="9"/>
      <c r="H2" s="7"/>
      <c r="M2" s="7"/>
      <c r="N2" s="8"/>
      <c r="Q2" s="9"/>
    </row>
    <row r="3" spans="1:17" s="6" customFormat="1" ht="16.2" customHeight="1" x14ac:dyDescent="0.35">
      <c r="C3" s="7"/>
      <c r="D3" s="7"/>
      <c r="E3" s="10"/>
      <c r="F3" s="10"/>
      <c r="G3" s="9"/>
      <c r="H3" s="7"/>
      <c r="M3" s="7"/>
      <c r="N3" s="8"/>
      <c r="Q3" s="9"/>
    </row>
    <row r="4" spans="1:17" s="6" customFormat="1" ht="16.2" customHeight="1" x14ac:dyDescent="0.35">
      <c r="C4" s="7"/>
      <c r="D4" s="7"/>
      <c r="E4" s="10"/>
      <c r="F4" s="10"/>
      <c r="G4" s="9"/>
      <c r="H4" s="7"/>
      <c r="M4" s="7"/>
      <c r="N4" s="8"/>
      <c r="Q4" s="9"/>
    </row>
    <row r="5" spans="1:17" s="6" customFormat="1" ht="16.2" customHeight="1" x14ac:dyDescent="0.35">
      <c r="C5" s="7"/>
      <c r="D5" s="7"/>
      <c r="E5" s="10"/>
      <c r="F5" s="10"/>
      <c r="G5" s="9"/>
      <c r="H5" s="7"/>
      <c r="M5" s="7"/>
      <c r="N5" s="8"/>
      <c r="Q5" s="9"/>
    </row>
    <row r="6" spans="1:17" s="6" customFormat="1" ht="16.2" customHeight="1" x14ac:dyDescent="0.35">
      <c r="C6" s="7"/>
      <c r="D6" s="7"/>
      <c r="E6" s="10"/>
      <c r="F6" s="10"/>
      <c r="G6" s="9"/>
      <c r="H6" s="7"/>
      <c r="M6" s="7"/>
      <c r="N6" s="8"/>
      <c r="Q6" s="9"/>
    </row>
    <row r="7" spans="1:17" s="6" customFormat="1" ht="16.2" customHeight="1" x14ac:dyDescent="0.35">
      <c r="C7" s="7"/>
      <c r="D7" s="7"/>
      <c r="E7" s="10"/>
      <c r="F7" s="10"/>
      <c r="G7" s="9"/>
      <c r="H7" s="7"/>
      <c r="M7" s="7"/>
      <c r="N7" s="8"/>
      <c r="Q7" s="9"/>
    </row>
    <row r="8" spans="1:17" s="11" customFormat="1" ht="31.8" customHeight="1" x14ac:dyDescent="0.3">
      <c r="A8" s="31" t="s">
        <v>39</v>
      </c>
      <c r="B8" s="30" t="s">
        <v>24</v>
      </c>
      <c r="C8" s="33" t="s">
        <v>36</v>
      </c>
      <c r="D8" s="33" t="s">
        <v>40</v>
      </c>
    </row>
    <row r="9" spans="1:17" x14ac:dyDescent="0.3">
      <c r="A9" s="46"/>
      <c r="B9" s="42" t="s">
        <v>17</v>
      </c>
      <c r="C9" s="71"/>
      <c r="D9" s="36"/>
    </row>
    <row r="10" spans="1:17" x14ac:dyDescent="0.3">
      <c r="A10" s="46"/>
      <c r="B10" s="1" t="s">
        <v>15</v>
      </c>
      <c r="C10" s="72">
        <f>Heildartölur!T10</f>
        <v>0.48910910311005695</v>
      </c>
      <c r="D10" s="69" t="str">
        <f>Heildartölur!U10</f>
        <v>870 svör</v>
      </c>
    </row>
    <row r="11" spans="1:17" x14ac:dyDescent="0.3">
      <c r="A11" s="47"/>
      <c r="B11" s="74" t="s">
        <v>16</v>
      </c>
      <c r="C11" s="73">
        <f>Heildartölur!T11</f>
        <v>0.48746734419116994</v>
      </c>
      <c r="D11" s="70"/>
    </row>
    <row r="12" spans="1:17" ht="72" x14ac:dyDescent="0.3">
      <c r="A12" s="46"/>
      <c r="B12" s="1"/>
      <c r="C12" s="80" t="s">
        <v>42</v>
      </c>
      <c r="D12" s="77" t="s">
        <v>43</v>
      </c>
    </row>
    <row r="13" spans="1:17" ht="14.4" customHeight="1" x14ac:dyDescent="0.3">
      <c r="A13" s="45" t="s">
        <v>27</v>
      </c>
      <c r="B13" s="53" t="s">
        <v>44</v>
      </c>
      <c r="C13" s="71">
        <f>Heildartölur!T12</f>
        <v>0.66941455407623562</v>
      </c>
      <c r="D13" s="36">
        <f>Heildartölur!U12</f>
        <v>0.66100000000000003</v>
      </c>
    </row>
    <row r="14" spans="1:17" ht="14.4" customHeight="1" x14ac:dyDescent="0.3">
      <c r="A14" s="32" t="s">
        <v>28</v>
      </c>
      <c r="B14" s="53" t="s">
        <v>45</v>
      </c>
      <c r="C14" s="71">
        <f>Heildartölur!T17</f>
        <v>0.82913376569939456</v>
      </c>
      <c r="D14" s="36">
        <f>Heildartölur!U17</f>
        <v>0.86</v>
      </c>
    </row>
    <row r="15" spans="1:17" ht="14.4" customHeight="1" x14ac:dyDescent="0.3">
      <c r="A15" s="32" t="s">
        <v>29</v>
      </c>
      <c r="B15" s="53" t="s">
        <v>46</v>
      </c>
      <c r="C15" s="71">
        <f>Heildartölur!T22</f>
        <v>0.57089468277650046</v>
      </c>
      <c r="D15" s="36">
        <f>Heildartölur!U22</f>
        <v>0.44599999999999995</v>
      </c>
    </row>
    <row r="16" spans="1:17" ht="14.4" customHeight="1" x14ac:dyDescent="0.3">
      <c r="A16" s="32" t="s">
        <v>30</v>
      </c>
      <c r="B16" s="53" t="s">
        <v>47</v>
      </c>
      <c r="C16" s="71">
        <f>Heildartölur!T27</f>
        <v>0.78372458216225405</v>
      </c>
      <c r="D16" s="36">
        <f>Heildartölur!U27</f>
        <v>0.84199999999999997</v>
      </c>
    </row>
    <row r="17" spans="1:4" ht="14.4" customHeight="1" x14ac:dyDescent="0.3">
      <c r="A17" s="32" t="s">
        <v>31</v>
      </c>
      <c r="B17" s="53" t="s">
        <v>48</v>
      </c>
      <c r="C17" s="71">
        <f>Heildartölur!T32</f>
        <v>0.66494155260265764</v>
      </c>
      <c r="D17" s="36">
        <f>Heildartölur!U32</f>
        <v>0.77400000000000002</v>
      </c>
    </row>
    <row r="18" spans="1:4" ht="14.4" customHeight="1" x14ac:dyDescent="0.3">
      <c r="A18" s="75" t="s">
        <v>32</v>
      </c>
      <c r="B18" s="79" t="s">
        <v>49</v>
      </c>
      <c r="C18" s="81">
        <f>Heildartölur!T37</f>
        <v>0.73311094263330812</v>
      </c>
      <c r="D18" s="76">
        <f>Heildartölur!U37</f>
        <v>0.86899999999999999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Heildartölur</vt:lpstr>
      <vt:lpstr>Samandregið</vt:lpstr>
      <vt:lpstr>Sheet3</vt:lpstr>
      <vt:lpstr>Súlurit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Thorkell</dc:creator>
  <cp:lastModifiedBy>Thorkell</cp:lastModifiedBy>
  <cp:lastPrinted>2012-10-22T13:50:13Z</cp:lastPrinted>
  <dcterms:created xsi:type="dcterms:W3CDTF">2012-10-20T22:59:19Z</dcterms:created>
  <dcterms:modified xsi:type="dcterms:W3CDTF">2012-10-24T11:08:04Z</dcterms:modified>
</cp:coreProperties>
</file>